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lanuevametropolsa.sharepoint.com/sites/GrupoMetropolChile/Shared Documents/General/24. Estudios Planificación/01. Propuestas Mod PO/251006 Optimización Alfa-Omega y B07/01. Puntos de medición/03. Muestras Brisan/2.- Sábado/"/>
    </mc:Choice>
  </mc:AlternateContent>
  <xr:revisionPtr revIDLastSave="31" documentId="11_E8C6011280C1D73A2F31FDBA8B1B0001D3F2284B" xr6:coauthVersionLast="47" xr6:coauthVersionMax="47" xr10:uidLastSave="{0B57DE02-73E1-4804-99C6-E88C2502D447}"/>
  <bookViews>
    <workbookView xWindow="28680" yWindow="-120" windowWidth="29040" windowHeight="15720" tabRatio="500" xr2:uid="{00000000-000D-0000-FFFF-FFFF00000000}"/>
  </bookViews>
  <sheets>
    <sheet name="B36 PB239" sheetId="1" r:id="rId1"/>
    <sheet name="Hoja1" sheetId="3" r:id="rId2"/>
  </sheets>
  <definedNames>
    <definedName name="_xlnm.Print_Area" localSheetId="0">'B36 PB239'!$A$1:$L$19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1" i="3" l="1"/>
  <c r="C11" i="3"/>
  <c r="D10" i="3"/>
  <c r="C10" i="3"/>
  <c r="D9" i="3"/>
  <c r="C9" i="3"/>
  <c r="D8" i="3"/>
  <c r="C8" i="3"/>
  <c r="D7" i="3"/>
  <c r="C7" i="3"/>
  <c r="D6" i="3"/>
  <c r="C6" i="3"/>
  <c r="D5" i="3"/>
  <c r="C5" i="3"/>
  <c r="D4" i="3"/>
  <c r="C4" i="3"/>
  <c r="D3" i="3"/>
  <c r="C3" i="3"/>
  <c r="D2" i="3"/>
  <c r="C2" i="3"/>
  <c r="K18" i="1"/>
  <c r="J18" i="1"/>
  <c r="G18" i="1"/>
  <c r="K17" i="1"/>
  <c r="J17" i="1"/>
  <c r="G17" i="1"/>
  <c r="K16" i="1"/>
  <c r="J16" i="1"/>
  <c r="G16" i="1"/>
  <c r="K15" i="1"/>
  <c r="J15" i="1"/>
  <c r="G15" i="1"/>
  <c r="K14" i="1"/>
  <c r="J14" i="1"/>
  <c r="G14" i="1"/>
  <c r="K13" i="1"/>
  <c r="J13" i="1"/>
  <c r="G13" i="1"/>
  <c r="K12" i="1"/>
  <c r="J12" i="1"/>
  <c r="G12" i="1"/>
  <c r="K11" i="1"/>
  <c r="J11" i="1"/>
  <c r="G11" i="1"/>
  <c r="K10" i="1"/>
  <c r="J10" i="1"/>
  <c r="G10" i="1"/>
  <c r="K9" i="1"/>
  <c r="J9" i="1"/>
  <c r="G9" i="1"/>
  <c r="K8" i="1"/>
  <c r="J8" i="1"/>
  <c r="G8" i="1"/>
  <c r="K7" i="1"/>
  <c r="J7" i="1"/>
  <c r="G7" i="1"/>
  <c r="K6" i="1"/>
  <c r="J6" i="1"/>
  <c r="G6" i="1"/>
  <c r="K5" i="1"/>
  <c r="J5" i="1"/>
  <c r="G5" i="1"/>
  <c r="K4" i="1"/>
  <c r="J4" i="1"/>
  <c r="G4" i="1"/>
  <c r="K3" i="1"/>
  <c r="J3" i="1"/>
  <c r="G3" i="1"/>
  <c r="K2" i="1"/>
  <c r="J2" i="1"/>
  <c r="G2" i="1"/>
  <c r="Z9" i="1" l="1"/>
  <c r="Y9" i="1"/>
  <c r="Q9" i="1"/>
  <c r="P9" i="1"/>
  <c r="Z8" i="1"/>
  <c r="Y8" i="1"/>
  <c r="Q8" i="1"/>
  <c r="P8" i="1"/>
  <c r="Z7" i="1"/>
  <c r="Y7" i="1"/>
  <c r="Q7" i="1"/>
  <c r="P7" i="1"/>
  <c r="Z6" i="1"/>
  <c r="Y6" i="1"/>
  <c r="Q6" i="1"/>
  <c r="P6" i="1"/>
  <c r="Z5" i="1"/>
  <c r="Y5" i="1"/>
  <c r="Q5" i="1"/>
  <c r="P5" i="1"/>
  <c r="Z4" i="1"/>
  <c r="Y4" i="1"/>
  <c r="Q4" i="1"/>
  <c r="P4" i="1"/>
  <c r="Z3" i="1"/>
  <c r="Y3" i="1"/>
  <c r="Q3" i="1"/>
  <c r="P3" i="1"/>
  <c r="Z2" i="1"/>
  <c r="Y2" i="1"/>
  <c r="Q2" i="1"/>
  <c r="P2" i="1"/>
  <c r="L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T2" i="1" l="1"/>
  <c r="AA2" i="1"/>
  <c r="T3" i="1"/>
  <c r="AA3" i="1"/>
  <c r="T4" i="1"/>
  <c r="AA4" i="1"/>
  <c r="T5" i="1"/>
  <c r="AA5" i="1"/>
  <c r="T6" i="1"/>
  <c r="AA6" i="1"/>
  <c r="T7" i="1"/>
  <c r="AA7" i="1"/>
  <c r="T8" i="1"/>
  <c r="AA8" i="1"/>
  <c r="T9" i="1"/>
  <c r="AA9" i="1"/>
</calcChain>
</file>

<file path=xl/sharedStrings.xml><?xml version="1.0" encoding="utf-8"?>
<sst xmlns="http://schemas.openxmlformats.org/spreadsheetml/2006/main" count="115" uniqueCount="53">
  <si>
    <t>Punto de Medición</t>
  </si>
  <si>
    <t>Fecha</t>
  </si>
  <si>
    <t>SERVICIO</t>
  </si>
  <si>
    <t>TIPO BUS</t>
  </si>
  <si>
    <t>HORA</t>
  </si>
  <si>
    <t>MH</t>
  </si>
  <si>
    <t>PATENTE</t>
  </si>
  <si>
    <t>CRITERIO</t>
  </si>
  <si>
    <t>CAP. OFRECIDA</t>
  </si>
  <si>
    <t>OCUPACIÓN</t>
  </si>
  <si>
    <t>CARGA</t>
  </si>
  <si>
    <t>Hora Movil</t>
  </si>
  <si>
    <t>Cap. Ofrecida</t>
  </si>
  <si>
    <t>Ocupación</t>
  </si>
  <si>
    <t>%Contrato</t>
  </si>
  <si>
    <t>%Carga</t>
  </si>
  <si>
    <t>PB239</t>
  </si>
  <si>
    <t>B36</t>
  </si>
  <si>
    <t>SJPD96</t>
  </si>
  <si>
    <t>10:00 a 10:29</t>
  </si>
  <si>
    <t>SHXF28</t>
  </si>
  <si>
    <t>1A</t>
  </si>
  <si>
    <t>10:30 a 10:59</t>
  </si>
  <si>
    <t>SJPC68</t>
  </si>
  <si>
    <t>1B</t>
  </si>
  <si>
    <t>11:00 a 11:29</t>
  </si>
  <si>
    <t>SJPC52</t>
  </si>
  <si>
    <t>11:30 a 11:59</t>
  </si>
  <si>
    <t>SHCY17</t>
  </si>
  <si>
    <t>12:00 a 12:29</t>
  </si>
  <si>
    <t>SJPC41</t>
  </si>
  <si>
    <t>12:30 a 12:59</t>
  </si>
  <si>
    <t>SJPC67</t>
  </si>
  <si>
    <t>13:00 a 13:29</t>
  </si>
  <si>
    <t>SJPD93</t>
  </si>
  <si>
    <t>13:30 a 13:59</t>
  </si>
  <si>
    <t>SHXG34</t>
  </si>
  <si>
    <t>SJPC38</t>
  </si>
  <si>
    <t>SHXF26</t>
  </si>
  <si>
    <t>SHXG17</t>
  </si>
  <si>
    <t>SHXF24</t>
  </si>
  <si>
    <t>SHXG30</t>
  </si>
  <si>
    <t>SHXF30</t>
  </si>
  <si>
    <t>SJPD99</t>
  </si>
  <si>
    <t>Factor</t>
  </si>
  <si>
    <t>Bus Tipo C</t>
  </si>
  <si>
    <t>Bus Tipo B</t>
  </si>
  <si>
    <t>BUS</t>
  </si>
  <si>
    <t>4A</t>
  </si>
  <si>
    <t>4B</t>
  </si>
  <si>
    <t>4C</t>
  </si>
  <si>
    <t>5A</t>
  </si>
  <si>
    <t>5B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</si>
</sst>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 %"/>
    <numFmt numFmtId="165" formatCode="0.0%"/>
  </numFmts>
  <fonts count="7" x14ac:knownFonts="1">
    <font>
      <sz val="11"/>
      <color theme="1"/>
      <name val="Calibri"/>
      <family val="2"/>
      <charset val="1"/>
    </font>
    <font>
      <sz val="10"/>
      <name val="Arial"/>
      <family val="2"/>
      <charset val="1"/>
    </font>
    <font>
      <b/>
      <sz val="12"/>
      <color theme="0"/>
      <name val="Calibri"/>
      <family val="2"/>
      <charset val="1"/>
    </font>
    <font>
      <sz val="11"/>
      <color rgb="FFFFFFFF"/>
      <name val="Calibri"/>
      <family val="2"/>
      <charset val="1"/>
    </font>
    <font>
      <b/>
      <sz val="11"/>
      <color theme="1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theme="1"/>
        <bgColor rgb="FF003300"/>
      </patternFill>
    </fill>
    <fill>
      <patternFill patternType="solid">
        <fgColor rgb="FF00B0F0"/>
        <bgColor rgb="FF33CCCC"/>
      </patternFill>
    </fill>
    <fill>
      <patternFill patternType="solid">
        <fgColor rgb="FF92D050"/>
        <bgColor rgb="FFA5A5A5"/>
      </patternFill>
    </fill>
    <fill>
      <patternFill patternType="solid">
        <fgColor rgb="FFC00000"/>
        <bgColor rgb="FF800000"/>
      </patternFill>
    </fill>
    <fill>
      <patternFill patternType="solid">
        <fgColor theme="9" tint="0.79989013336588644"/>
        <bgColor rgb="FFD9D9D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6" fillId="0" borderId="0" applyBorder="0" applyProtection="0"/>
    <xf numFmtId="0" fontId="1" fillId="0" borderId="0"/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20" fontId="0" fillId="0" borderId="1" xfId="0" applyNumberFormat="1" applyBorder="1" applyAlignment="1">
      <alignment horizontal="center" vertical="center"/>
    </xf>
    <xf numFmtId="20" fontId="4" fillId="0" borderId="1" xfId="0" applyNumberFormat="1" applyFont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164" fontId="6" fillId="0" borderId="1" xfId="1" applyBorder="1" applyAlignment="1" applyProtection="1">
      <alignment horizontal="center" vertical="center"/>
    </xf>
    <xf numFmtId="20" fontId="0" fillId="0" borderId="0" xfId="0" applyNumberFormat="1"/>
    <xf numFmtId="1" fontId="0" fillId="0" borderId="1" xfId="0" applyNumberFormat="1" applyBorder="1" applyAlignment="1">
      <alignment horizontal="center" vertical="center"/>
    </xf>
    <xf numFmtId="165" fontId="6" fillId="0" borderId="1" xfId="1" applyNumberFormat="1" applyBorder="1" applyAlignment="1" applyProtection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164" fontId="6" fillId="0" borderId="0" xfId="1" applyBorder="1" applyAlignment="1" applyProtection="1">
      <alignment horizontal="center" vertical="center"/>
    </xf>
    <xf numFmtId="165" fontId="6" fillId="0" borderId="0" xfId="1" applyNumberFormat="1" applyBorder="1" applyAlignment="1" applyProtection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64" fontId="0" fillId="0" borderId="0" xfId="0" applyNumberFormat="1"/>
  </cellXfs>
  <cellStyles count="3">
    <cellStyle name="Normal" xfId="0" builtinId="0"/>
    <cellStyle name="Normal 17" xfId="2" xr:uid="{00000000-0005-0000-0000-000006000000}"/>
    <cellStyle name="Porcentaje" xfId="1" builtinId="5"/>
  </cellStyles>
  <dxfs count="1">
    <dxf>
      <font>
        <color rgb="FFFFFFFF"/>
      </font>
      <fill>
        <patternFill>
          <bgColor rgb="FFC0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B8B8B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E2F0D9"/>
      <rgbColor rgb="FFFFFF99"/>
      <rgbColor rgb="FF99CCFF"/>
      <rgbColor rgb="FFFF99CC"/>
      <rgbColor rgb="FFCC99FF"/>
      <rgbColor rgb="FFFFCC99"/>
      <rgbColor rgb="FF4472C4"/>
      <rgbColor rgb="FF33CCCC"/>
      <rgbColor rgb="FF92D050"/>
      <rgbColor rgb="FFFFCC00"/>
      <rgbColor rgb="FFFF9900"/>
      <rgbColor rgb="FFED7D31"/>
      <rgbColor rgb="FF595959"/>
      <rgbColor rgb="FFA5A5A5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n-US" sz="1400" b="0" u="none" strike="noStrike">
                <a:solidFill>
                  <a:srgbClr val="595959"/>
                </a:solidFill>
                <a:uFillTx/>
                <a:latin typeface="Calibri"/>
              </a:rPr>
              <a:t>Ocupación Servicio B36 PB239</a:t>
            </a:r>
          </a:p>
        </c:rich>
      </c:tx>
      <c:layout>
        <c:manualLayout>
          <c:xMode val="edge"/>
          <c:yMode val="edge"/>
          <c:x val="0.30431117072236102"/>
          <c:y val="2.4811514736120598E-2"/>
        </c:manualLayout>
      </c:layout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776202337612602E-2"/>
          <c:y val="0.27251542152158997"/>
          <c:w val="0.91668902088522697"/>
          <c:h val="0.461274845784784"/>
        </c:manualLayout>
      </c:layout>
      <c:lineChart>
        <c:grouping val="standard"/>
        <c:varyColors val="0"/>
        <c:ser>
          <c:idx val="0"/>
          <c:order val="0"/>
          <c:tx>
            <c:strRef>
              <c:f>'B36 PB239'!$P$1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440" cap="rnd">
              <a:solidFill>
                <a:srgbClr val="002060"/>
              </a:solidFill>
              <a:round/>
            </a:ln>
          </c:spPr>
          <c:marker>
            <c:symbol val="none"/>
          </c:marker>
          <c:cat>
            <c:strRef>
              <c:f>'B36 PB239'!$O$2:$O$9</c:f>
              <c:strCache>
                <c:ptCount val="8"/>
                <c:pt idx="0">
                  <c:v>10:00 a 10:29</c:v>
                </c:pt>
                <c:pt idx="1">
                  <c:v>10:30 a 10:59</c:v>
                </c:pt>
                <c:pt idx="2">
                  <c:v>11:00 a 11:29</c:v>
                </c:pt>
                <c:pt idx="3">
                  <c:v>11:30 a 11:59</c:v>
                </c:pt>
                <c:pt idx="4">
                  <c:v>12:00 a 12:29</c:v>
                </c:pt>
                <c:pt idx="5">
                  <c:v>12:30 a 12:59</c:v>
                </c:pt>
                <c:pt idx="6">
                  <c:v>13:00 a 13:29</c:v>
                </c:pt>
                <c:pt idx="7">
                  <c:v>13:30 a 13:59</c:v>
                </c:pt>
              </c:strCache>
            </c:strRef>
          </c:cat>
          <c:val>
            <c:numRef>
              <c:f>'B36 PB239'!$P$2:$P$9</c:f>
              <c:numCache>
                <c:formatCode>0</c:formatCode>
                <c:ptCount val="8"/>
                <c:pt idx="0">
                  <c:v>270</c:v>
                </c:pt>
                <c:pt idx="1">
                  <c:v>180</c:v>
                </c:pt>
                <c:pt idx="2">
                  <c:v>180</c:v>
                </c:pt>
                <c:pt idx="3">
                  <c:v>180</c:v>
                </c:pt>
                <c:pt idx="4">
                  <c:v>270</c:v>
                </c:pt>
                <c:pt idx="5">
                  <c:v>90</c:v>
                </c:pt>
                <c:pt idx="6">
                  <c:v>270</c:v>
                </c:pt>
                <c:pt idx="7">
                  <c:v>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027-4D0F-B6C1-D1B49C887755}"/>
            </c:ext>
          </c:extLst>
        </c:ser>
        <c:ser>
          <c:idx val="1"/>
          <c:order val="1"/>
          <c:tx>
            <c:strRef>
              <c:f>'B36 PB239'!$Q$1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440" cap="rnd">
              <a:solidFill>
                <a:srgbClr val="00B0F0"/>
              </a:solidFill>
              <a:round/>
            </a:ln>
          </c:spPr>
          <c:marker>
            <c:symbol val="none"/>
          </c:marker>
          <c:cat>
            <c:strRef>
              <c:f>'B36 PB239'!$O$2:$O$9</c:f>
              <c:strCache>
                <c:ptCount val="8"/>
                <c:pt idx="0">
                  <c:v>10:00 a 10:29</c:v>
                </c:pt>
                <c:pt idx="1">
                  <c:v>10:30 a 10:59</c:v>
                </c:pt>
                <c:pt idx="2">
                  <c:v>11:00 a 11:29</c:v>
                </c:pt>
                <c:pt idx="3">
                  <c:v>11:30 a 11:59</c:v>
                </c:pt>
                <c:pt idx="4">
                  <c:v>12:00 a 12:29</c:v>
                </c:pt>
                <c:pt idx="5">
                  <c:v>12:30 a 12:59</c:v>
                </c:pt>
                <c:pt idx="6">
                  <c:v>13:00 a 13:29</c:v>
                </c:pt>
                <c:pt idx="7">
                  <c:v>13:30 a 13:59</c:v>
                </c:pt>
              </c:strCache>
            </c:strRef>
          </c:cat>
          <c:val>
            <c:numRef>
              <c:f>'B36 PB239'!$Q$2:$Q$9</c:f>
              <c:numCache>
                <c:formatCode>0</c:formatCode>
                <c:ptCount val="8"/>
                <c:pt idx="0">
                  <c:v>28.8</c:v>
                </c:pt>
                <c:pt idx="1">
                  <c:v>18</c:v>
                </c:pt>
                <c:pt idx="2">
                  <c:v>28.8</c:v>
                </c:pt>
                <c:pt idx="3">
                  <c:v>18</c:v>
                </c:pt>
                <c:pt idx="4">
                  <c:v>48.6</c:v>
                </c:pt>
                <c:pt idx="5">
                  <c:v>9</c:v>
                </c:pt>
                <c:pt idx="6">
                  <c:v>37.799999999999997</c:v>
                </c:pt>
                <c:pt idx="7">
                  <c:v>19.8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027-4D0F-B6C1-D1B49C887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79187621"/>
        <c:axId val="75615602"/>
      </c:lineChart>
      <c:lineChart>
        <c:grouping val="standard"/>
        <c:varyColors val="0"/>
        <c:ser>
          <c:idx val="2"/>
          <c:order val="2"/>
          <c:tx>
            <c:strRef>
              <c:f>'B36 PB239'!$T$1</c:f>
              <c:strCache>
                <c:ptCount val="1"/>
                <c:pt idx="0">
                  <c:v>%Carga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'B36 PB239'!$O$2:$O$9</c:f>
              <c:strCache>
                <c:ptCount val="8"/>
                <c:pt idx="0">
                  <c:v>10:00 a 10:29</c:v>
                </c:pt>
                <c:pt idx="1">
                  <c:v>10:30 a 10:59</c:v>
                </c:pt>
                <c:pt idx="2">
                  <c:v>11:00 a 11:29</c:v>
                </c:pt>
                <c:pt idx="3">
                  <c:v>11:30 a 11:59</c:v>
                </c:pt>
                <c:pt idx="4">
                  <c:v>12:00 a 12:29</c:v>
                </c:pt>
                <c:pt idx="5">
                  <c:v>12:30 a 12:59</c:v>
                </c:pt>
                <c:pt idx="6">
                  <c:v>13:00 a 13:29</c:v>
                </c:pt>
                <c:pt idx="7">
                  <c:v>13:30 a 13:59</c:v>
                </c:pt>
              </c:strCache>
            </c:strRef>
          </c:cat>
          <c:val>
            <c:numRef>
              <c:f>'B36 PB239'!$T$2:$T$9</c:f>
              <c:numCache>
                <c:formatCode>0.0%</c:formatCode>
                <c:ptCount val="8"/>
                <c:pt idx="0">
                  <c:v>0.10666666666666667</c:v>
                </c:pt>
                <c:pt idx="1">
                  <c:v>0.1</c:v>
                </c:pt>
                <c:pt idx="2">
                  <c:v>0.16</c:v>
                </c:pt>
                <c:pt idx="3">
                  <c:v>0.1</c:v>
                </c:pt>
                <c:pt idx="4">
                  <c:v>0.18</c:v>
                </c:pt>
                <c:pt idx="5">
                  <c:v>0.1</c:v>
                </c:pt>
                <c:pt idx="6">
                  <c:v>0.13999999999999999</c:v>
                </c:pt>
                <c:pt idx="7">
                  <c:v>0.22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54E-437C-82A8-74349BF247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6608447"/>
        <c:axId val="1146616607"/>
      </c:lineChart>
      <c:catAx>
        <c:axId val="79187621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75615602"/>
        <c:crosses val="autoZero"/>
        <c:auto val="1"/>
        <c:lblAlgn val="ctr"/>
        <c:lblOffset val="100"/>
        <c:noMultiLvlLbl val="0"/>
      </c:catAx>
      <c:valAx>
        <c:axId val="75615602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79187621"/>
        <c:crosses val="autoZero"/>
        <c:crossBetween val="between"/>
      </c:valAx>
      <c:valAx>
        <c:axId val="1146616607"/>
        <c:scaling>
          <c:orientation val="minMax"/>
          <c:max val="1"/>
        </c:scaling>
        <c:delete val="0"/>
        <c:axPos val="r"/>
        <c:numFmt formatCode="0.0%" sourceLinked="1"/>
        <c:majorTickMark val="out"/>
        <c:minorTickMark val="none"/>
        <c:tickLblPos val="nextTo"/>
        <c:crossAx val="1146608447"/>
        <c:crosses val="max"/>
        <c:crossBetween val="between"/>
      </c:valAx>
      <c:catAx>
        <c:axId val="114660844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46616607"/>
        <c:crosses val="autoZero"/>
        <c:auto val="1"/>
        <c:lblAlgn val="ctr"/>
        <c:lblOffset val="100"/>
        <c:noMultiLvlLbl val="0"/>
      </c:cat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n-US" sz="1400" b="0" i="0" u="none" strike="noStrike" kern="1200" baseline="0">
                <a:solidFill>
                  <a:srgbClr val="595959"/>
                </a:solidFill>
                <a:uFillTx/>
                <a:latin typeface="Calibri"/>
              </a:rPr>
              <a:t>Ocupación Servicio B36 PB239</a:t>
            </a:r>
          </a:p>
        </c:rich>
      </c:tx>
      <c:layout>
        <c:manualLayout>
          <c:xMode val="edge"/>
          <c:yMode val="edge"/>
          <c:x val="0.23641488785470297"/>
          <c:y val="3.6470652203463565E-2"/>
        </c:manualLayout>
      </c:layout>
      <c:overlay val="0"/>
      <c:spPr>
        <a:noFill/>
        <a:ln w="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'B36 PB239'!$Y$1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440" cap="rnd">
              <a:solidFill>
                <a:srgbClr val="00206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2844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'B36 PB239'!$X$2:$X$9</c:f>
              <c:strCache>
                <c:ptCount val="8"/>
                <c:pt idx="0">
                  <c:v>10:00 a 10:29</c:v>
                </c:pt>
                <c:pt idx="1">
                  <c:v>10:30 a 10:59</c:v>
                </c:pt>
                <c:pt idx="2">
                  <c:v>11:00 a 11:29</c:v>
                </c:pt>
                <c:pt idx="3">
                  <c:v>11:30 a 11:59</c:v>
                </c:pt>
                <c:pt idx="4">
                  <c:v>12:00 a 12:29</c:v>
                </c:pt>
                <c:pt idx="5">
                  <c:v>12:30 a 12:59</c:v>
                </c:pt>
                <c:pt idx="6">
                  <c:v>13:00 a 13:29</c:v>
                </c:pt>
                <c:pt idx="7">
                  <c:v>13:30 a 13:59</c:v>
                </c:pt>
              </c:strCache>
            </c:strRef>
          </c:cat>
          <c:val>
            <c:numRef>
              <c:f>'B36 PB239'!$Y$2:$Y$9</c:f>
              <c:numCache>
                <c:formatCode>General</c:formatCode>
                <c:ptCount val="8"/>
                <c:pt idx="0">
                  <c:v>450</c:v>
                </c:pt>
                <c:pt idx="1">
                  <c:v>360</c:v>
                </c:pt>
                <c:pt idx="2">
                  <c:v>360</c:v>
                </c:pt>
                <c:pt idx="3">
                  <c:v>450</c:v>
                </c:pt>
                <c:pt idx="4">
                  <c:v>360</c:v>
                </c:pt>
                <c:pt idx="5">
                  <c:v>360</c:v>
                </c:pt>
                <c:pt idx="6">
                  <c:v>360</c:v>
                </c:pt>
                <c:pt idx="7">
                  <c:v>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693-4904-BFCD-B2C88EF6F299}"/>
            </c:ext>
          </c:extLst>
        </c:ser>
        <c:ser>
          <c:idx val="1"/>
          <c:order val="1"/>
          <c:tx>
            <c:strRef>
              <c:f>'B36 PB239'!$Z$1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440" cap="rnd">
              <a:solidFill>
                <a:srgbClr val="00B0F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2844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'B36 PB239'!$X$2:$X$9</c:f>
              <c:strCache>
                <c:ptCount val="8"/>
                <c:pt idx="0">
                  <c:v>10:00 a 10:29</c:v>
                </c:pt>
                <c:pt idx="1">
                  <c:v>10:30 a 10:59</c:v>
                </c:pt>
                <c:pt idx="2">
                  <c:v>11:00 a 11:29</c:v>
                </c:pt>
                <c:pt idx="3">
                  <c:v>11:30 a 11:59</c:v>
                </c:pt>
                <c:pt idx="4">
                  <c:v>12:00 a 12:29</c:v>
                </c:pt>
                <c:pt idx="5">
                  <c:v>12:30 a 12:59</c:v>
                </c:pt>
                <c:pt idx="6">
                  <c:v>13:00 a 13:29</c:v>
                </c:pt>
                <c:pt idx="7">
                  <c:v>13:30 a 13:59</c:v>
                </c:pt>
              </c:strCache>
            </c:strRef>
          </c:cat>
          <c:val>
            <c:numRef>
              <c:f>'B36 PB239'!$Z$2:$Z$9</c:f>
              <c:numCache>
                <c:formatCode>General</c:formatCode>
                <c:ptCount val="8"/>
                <c:pt idx="0">
                  <c:v>46.8</c:v>
                </c:pt>
                <c:pt idx="1">
                  <c:v>46.8</c:v>
                </c:pt>
                <c:pt idx="2">
                  <c:v>46.8</c:v>
                </c:pt>
                <c:pt idx="3">
                  <c:v>66.599999999999994</c:v>
                </c:pt>
                <c:pt idx="4">
                  <c:v>57.6</c:v>
                </c:pt>
                <c:pt idx="5">
                  <c:v>46.8</c:v>
                </c:pt>
                <c:pt idx="6">
                  <c:v>57.599999999999994</c:v>
                </c:pt>
                <c:pt idx="7">
                  <c:v>19.8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693-4904-BFCD-B2C88EF6F2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59826913"/>
        <c:axId val="53064495"/>
      </c:lineChart>
      <c:lineChart>
        <c:grouping val="standard"/>
        <c:varyColors val="0"/>
        <c:ser>
          <c:idx val="2"/>
          <c:order val="2"/>
          <c:tx>
            <c:strRef>
              <c:f>'B36 PB239'!$AA$1</c:f>
              <c:strCache>
                <c:ptCount val="1"/>
                <c:pt idx="0">
                  <c:v>%Carga</c:v>
                </c:pt>
              </c:strCache>
            </c:strRef>
          </c:tx>
          <c:spPr>
            <a:ln w="28440" cap="rnd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2844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'B36 PB239'!$X$2:$X$9</c:f>
              <c:strCache>
                <c:ptCount val="8"/>
                <c:pt idx="0">
                  <c:v>10:00 a 10:29</c:v>
                </c:pt>
                <c:pt idx="1">
                  <c:v>10:30 a 10:59</c:v>
                </c:pt>
                <c:pt idx="2">
                  <c:v>11:00 a 11:29</c:v>
                </c:pt>
                <c:pt idx="3">
                  <c:v>11:30 a 11:59</c:v>
                </c:pt>
                <c:pt idx="4">
                  <c:v>12:00 a 12:29</c:v>
                </c:pt>
                <c:pt idx="5">
                  <c:v>12:30 a 12:59</c:v>
                </c:pt>
                <c:pt idx="6">
                  <c:v>13:00 a 13:29</c:v>
                </c:pt>
                <c:pt idx="7">
                  <c:v>13:30 a 13:59</c:v>
                </c:pt>
              </c:strCache>
            </c:strRef>
          </c:cat>
          <c:val>
            <c:numRef>
              <c:f>'B36 PB239'!$AA$2:$AA$9</c:f>
              <c:numCache>
                <c:formatCode>0\ %</c:formatCode>
                <c:ptCount val="8"/>
                <c:pt idx="0">
                  <c:v>0.104</c:v>
                </c:pt>
                <c:pt idx="1">
                  <c:v>0.13</c:v>
                </c:pt>
                <c:pt idx="2">
                  <c:v>0.13</c:v>
                </c:pt>
                <c:pt idx="3">
                  <c:v>0.14799999999999999</c:v>
                </c:pt>
                <c:pt idx="4">
                  <c:v>0.16</c:v>
                </c:pt>
                <c:pt idx="5">
                  <c:v>0.13</c:v>
                </c:pt>
                <c:pt idx="6">
                  <c:v>0.15999999999999998</c:v>
                </c:pt>
                <c:pt idx="7">
                  <c:v>0.22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693-4904-BFCD-B2C88EF6F2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15307469"/>
        <c:axId val="23667685"/>
      </c:lineChart>
      <c:catAx>
        <c:axId val="59826913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53064495"/>
        <c:crosses val="autoZero"/>
        <c:auto val="1"/>
        <c:lblAlgn val="ctr"/>
        <c:lblOffset val="100"/>
        <c:noMultiLvlLbl val="0"/>
      </c:catAx>
      <c:valAx>
        <c:axId val="53064495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59826913"/>
        <c:crosses val="autoZero"/>
        <c:crossBetween val="between"/>
      </c:valAx>
      <c:catAx>
        <c:axId val="15307469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3667685"/>
        <c:crosses val="autoZero"/>
        <c:auto val="1"/>
        <c:lblAlgn val="ctr"/>
        <c:lblOffset val="100"/>
        <c:noMultiLvlLbl val="0"/>
      </c:catAx>
      <c:valAx>
        <c:axId val="23667685"/>
        <c:scaling>
          <c:orientation val="minMax"/>
          <c:max val="1"/>
        </c:scaling>
        <c:delete val="0"/>
        <c:axPos val="r"/>
        <c:numFmt formatCode="0%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15307469"/>
        <c:crosses val="max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149386</xdr:colOff>
      <xdr:row>10</xdr:row>
      <xdr:rowOff>95241</xdr:rowOff>
    </xdr:from>
    <xdr:to>
      <xdr:col>19</xdr:col>
      <xdr:colOff>705971</xdr:colOff>
      <xdr:row>26</xdr:row>
      <xdr:rowOff>86472</xdr:rowOff>
    </xdr:to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21</xdr:col>
      <xdr:colOff>180979</xdr:colOff>
      <xdr:row>10</xdr:row>
      <xdr:rowOff>5898</xdr:rowOff>
    </xdr:from>
    <xdr:to>
      <xdr:col>27</xdr:col>
      <xdr:colOff>572333</xdr:colOff>
      <xdr:row>25</xdr:row>
      <xdr:rowOff>38428</xdr:rowOff>
    </xdr:to>
    <xdr:graphicFrame macro="">
      <xdr:nvGraphicFramePr>
        <xdr:cNvPr id="4" name="Gráfico 4">
          <a:extLst>
            <a:ext uri="{FF2B5EF4-FFF2-40B4-BE49-F238E27FC236}">
              <a16:creationId xmlns:a16="http://schemas.microsoft.com/office/drawing/2014/main" id="{00000000-0008-0000-0000-000004000000}"/>
            </a:ext>
            <a:ext uri="{147F2762-F138-4A5C-976F-8EAC2B608ADB}">
              <a16:predDERef xmlns:a16="http://schemas.microsoft.com/office/drawing/2014/main" pre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58"/>
  <sheetViews>
    <sheetView tabSelected="1" zoomScale="85" zoomScaleNormal="85" workbookViewId="0">
      <selection activeCell="L20" sqref="L20"/>
    </sheetView>
  </sheetViews>
  <sheetFormatPr baseColWidth="10" defaultColWidth="11.453125" defaultRowHeight="14.25" customHeight="1" x14ac:dyDescent="0.35"/>
  <cols>
    <col min="1" max="1" width="3.453125" customWidth="1"/>
    <col min="2" max="2" width="26.1796875" customWidth="1"/>
    <col min="3" max="3" width="13.1796875" customWidth="1"/>
    <col min="4" max="4" width="9.54296875" customWidth="1"/>
    <col min="5" max="5" width="9.81640625" customWidth="1"/>
    <col min="6" max="7" width="7.81640625" customWidth="1"/>
    <col min="8" max="8" width="9.453125" customWidth="1"/>
    <col min="9" max="9" width="10.453125" customWidth="1"/>
    <col min="10" max="12" width="15.54296875" customWidth="1"/>
    <col min="13" max="13" width="4.453125" customWidth="1"/>
    <col min="14" max="14" width="5.453125" customWidth="1"/>
    <col min="15" max="15" width="14" customWidth="1"/>
    <col min="16" max="16" width="14.453125" style="1" customWidth="1"/>
    <col min="17" max="18" width="12" style="1" customWidth="1"/>
    <col min="19" max="19" width="11.453125" style="1"/>
    <col min="21" max="21" width="6.54296875" customWidth="1"/>
    <col min="22" max="23" width="6.26953125" customWidth="1"/>
    <col min="24" max="24" width="12.54296875" customWidth="1"/>
  </cols>
  <sheetData>
    <row r="1" spans="1:27" ht="15.5" x14ac:dyDescent="0.35"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3" t="s">
        <v>8</v>
      </c>
      <c r="K1" s="3" t="s">
        <v>9</v>
      </c>
      <c r="L1" s="3" t="s">
        <v>10</v>
      </c>
      <c r="O1" s="4" t="s">
        <v>11</v>
      </c>
      <c r="P1" s="4" t="s">
        <v>12</v>
      </c>
      <c r="Q1" s="4" t="s">
        <v>13</v>
      </c>
      <c r="R1" s="5">
        <v>1</v>
      </c>
      <c r="S1" s="4" t="s">
        <v>14</v>
      </c>
      <c r="T1" s="4" t="s">
        <v>15</v>
      </c>
      <c r="X1" s="6" t="s">
        <v>11</v>
      </c>
      <c r="Y1" s="6" t="s">
        <v>12</v>
      </c>
      <c r="Z1" s="6" t="s">
        <v>13</v>
      </c>
      <c r="AA1" s="6" t="s">
        <v>15</v>
      </c>
    </row>
    <row r="2" spans="1:27" ht="14.5" x14ac:dyDescent="0.35">
      <c r="A2">
        <v>1</v>
      </c>
      <c r="B2" s="7" t="s">
        <v>16</v>
      </c>
      <c r="C2" s="8">
        <v>45955</v>
      </c>
      <c r="D2" s="7" t="s">
        <v>17</v>
      </c>
      <c r="E2" s="7">
        <v>6</v>
      </c>
      <c r="F2" s="9">
        <v>0.42847222222222198</v>
      </c>
      <c r="G2" s="10">
        <f t="shared" ref="G2:G18" si="0">FLOOR(F2,"00:30")</f>
        <v>0.41666666666666663</v>
      </c>
      <c r="H2" s="7" t="s">
        <v>18</v>
      </c>
      <c r="I2" s="1">
        <v>0</v>
      </c>
      <c r="J2" s="7">
        <f>VLOOKUP(E2,Hoja1!E:F,2,FALSE())</f>
        <v>90</v>
      </c>
      <c r="K2" s="11">
        <f>VLOOKUP(I2,Hoja1!A:C,3,FALSE())</f>
        <v>0</v>
      </c>
      <c r="L2" s="12">
        <f t="shared" ref="L2:L19" si="1">K2/J2</f>
        <v>0</v>
      </c>
      <c r="N2" s="13">
        <v>0.41666666666666702</v>
      </c>
      <c r="O2" s="7" t="s">
        <v>19</v>
      </c>
      <c r="P2" s="14">
        <f t="shared" ref="P2:P9" si="2">SUMIF(G:G,N2,J:J)</f>
        <v>270</v>
      </c>
      <c r="Q2" s="14">
        <f t="shared" ref="Q2:Q9" si="3">SUMIF(G:G,N2,K:K)</f>
        <v>28.8</v>
      </c>
      <c r="R2" s="12">
        <v>1</v>
      </c>
      <c r="S2" s="15">
        <v>0.85</v>
      </c>
      <c r="T2" s="15">
        <f t="shared" ref="T2:T9" si="4">Q2/P2</f>
        <v>0.10666666666666667</v>
      </c>
      <c r="V2" s="13">
        <v>0.41666666666666702</v>
      </c>
      <c r="W2" s="13">
        <v>0.4375</v>
      </c>
      <c r="X2" s="7" t="s">
        <v>19</v>
      </c>
      <c r="Y2" s="16">
        <f t="shared" ref="Y2:Y9" si="5">SUM(SUMIF($G$1:$G$125,W2,$J$1:$J$125),SUMIF($G$1:$G$125,V2,$J$1:$J$125))</f>
        <v>450</v>
      </c>
      <c r="Z2" s="16">
        <f t="shared" ref="Z2:Z9" si="6">SUM(SUMIF($G$1:$G$125,W2,$K$1:$K$125),SUMIF($G$1:$G$125,V2,$K$1:$K$125))</f>
        <v>46.8</v>
      </c>
      <c r="AA2" s="17">
        <f t="shared" ref="AA2:AA9" si="7">Z2/Y2</f>
        <v>0.104</v>
      </c>
    </row>
    <row r="3" spans="1:27" ht="14.5" x14ac:dyDescent="0.35">
      <c r="A3">
        <v>2</v>
      </c>
      <c r="B3" s="7" t="s">
        <v>16</v>
      </c>
      <c r="C3" s="8">
        <v>45955</v>
      </c>
      <c r="D3" s="7" t="s">
        <v>17</v>
      </c>
      <c r="E3" s="7">
        <v>6</v>
      </c>
      <c r="F3" s="9">
        <v>0.42986111111111103</v>
      </c>
      <c r="G3" s="10">
        <f t="shared" si="0"/>
        <v>0.41666666666666663</v>
      </c>
      <c r="H3" s="7" t="s">
        <v>20</v>
      </c>
      <c r="I3" s="7" t="s">
        <v>21</v>
      </c>
      <c r="J3" s="7">
        <f>VLOOKUP(E3,Hoja1!E:F,2,FALSE())</f>
        <v>90</v>
      </c>
      <c r="K3" s="11">
        <f>VLOOKUP(I3,Hoja1!A:C,3,FALSE())</f>
        <v>9</v>
      </c>
      <c r="L3" s="12">
        <f t="shared" si="1"/>
        <v>0.1</v>
      </c>
      <c r="N3" s="13">
        <v>0.4375</v>
      </c>
      <c r="O3" s="7" t="s">
        <v>22</v>
      </c>
      <c r="P3" s="14">
        <f t="shared" si="2"/>
        <v>180</v>
      </c>
      <c r="Q3" s="14">
        <f t="shared" si="3"/>
        <v>18</v>
      </c>
      <c r="R3" s="12">
        <v>1</v>
      </c>
      <c r="S3" s="15">
        <v>0.85</v>
      </c>
      <c r="T3" s="15">
        <f t="shared" si="4"/>
        <v>0.1</v>
      </c>
      <c r="V3" s="13">
        <v>0.4375</v>
      </c>
      <c r="W3" s="13">
        <v>0.45833333333333298</v>
      </c>
      <c r="X3" s="7" t="s">
        <v>22</v>
      </c>
      <c r="Y3" s="16">
        <f t="shared" si="5"/>
        <v>360</v>
      </c>
      <c r="Z3" s="16">
        <f t="shared" si="6"/>
        <v>46.8</v>
      </c>
      <c r="AA3" s="17">
        <f t="shared" si="7"/>
        <v>0.13</v>
      </c>
    </row>
    <row r="4" spans="1:27" ht="14.5" x14ac:dyDescent="0.35">
      <c r="A4">
        <v>3</v>
      </c>
      <c r="B4" s="7" t="s">
        <v>16</v>
      </c>
      <c r="C4" s="8">
        <v>45955</v>
      </c>
      <c r="D4" s="7" t="s">
        <v>17</v>
      </c>
      <c r="E4" s="7">
        <v>6</v>
      </c>
      <c r="F4" s="9">
        <v>0.43402777777777801</v>
      </c>
      <c r="G4" s="10">
        <f t="shared" si="0"/>
        <v>0.41666666666666663</v>
      </c>
      <c r="H4" s="7" t="s">
        <v>23</v>
      </c>
      <c r="I4" s="7" t="s">
        <v>24</v>
      </c>
      <c r="J4" s="7">
        <f>VLOOKUP(E4,Hoja1!E:F,2,FALSE())</f>
        <v>90</v>
      </c>
      <c r="K4" s="11">
        <f>VLOOKUP(I4,Hoja1!A:C,3,FALSE())</f>
        <v>19.8</v>
      </c>
      <c r="L4" s="12">
        <f t="shared" si="1"/>
        <v>0.22</v>
      </c>
      <c r="N4" s="13">
        <v>0.45833333333333298</v>
      </c>
      <c r="O4" s="7" t="s">
        <v>25</v>
      </c>
      <c r="P4" s="14">
        <f t="shared" si="2"/>
        <v>180</v>
      </c>
      <c r="Q4" s="14">
        <f t="shared" si="3"/>
        <v>28.8</v>
      </c>
      <c r="R4" s="12">
        <v>1</v>
      </c>
      <c r="S4" s="15">
        <v>0.85</v>
      </c>
      <c r="T4" s="15">
        <f t="shared" si="4"/>
        <v>0.16</v>
      </c>
      <c r="V4" s="13">
        <v>0.45833333333333298</v>
      </c>
      <c r="W4" s="13">
        <v>0.47916666666666702</v>
      </c>
      <c r="X4" s="7" t="s">
        <v>25</v>
      </c>
      <c r="Y4" s="16">
        <f t="shared" si="5"/>
        <v>360</v>
      </c>
      <c r="Z4" s="16">
        <f t="shared" si="6"/>
        <v>46.8</v>
      </c>
      <c r="AA4" s="17">
        <f t="shared" si="7"/>
        <v>0.13</v>
      </c>
    </row>
    <row r="5" spans="1:27" ht="14.5" x14ac:dyDescent="0.35">
      <c r="A5">
        <v>4</v>
      </c>
      <c r="B5" s="7" t="s">
        <v>16</v>
      </c>
      <c r="C5" s="8">
        <v>45955</v>
      </c>
      <c r="D5" s="7" t="s">
        <v>17</v>
      </c>
      <c r="E5" s="7">
        <v>6</v>
      </c>
      <c r="F5" s="9">
        <v>0.43958333333333299</v>
      </c>
      <c r="G5" s="10">
        <f t="shared" si="0"/>
        <v>0.4375</v>
      </c>
      <c r="H5" s="7" t="s">
        <v>26</v>
      </c>
      <c r="I5" s="7" t="s">
        <v>21</v>
      </c>
      <c r="J5" s="7">
        <f>VLOOKUP(E5,Hoja1!E:F,2,FALSE())</f>
        <v>90</v>
      </c>
      <c r="K5" s="11">
        <f>VLOOKUP(I5,Hoja1!A:C,3,FALSE())</f>
        <v>9</v>
      </c>
      <c r="L5" s="12">
        <f t="shared" si="1"/>
        <v>0.1</v>
      </c>
      <c r="N5" s="13">
        <v>0.47916666666666702</v>
      </c>
      <c r="O5" s="7" t="s">
        <v>27</v>
      </c>
      <c r="P5" s="14">
        <f t="shared" si="2"/>
        <v>180</v>
      </c>
      <c r="Q5" s="14">
        <f t="shared" si="3"/>
        <v>18</v>
      </c>
      <c r="R5" s="12">
        <v>1</v>
      </c>
      <c r="S5" s="15">
        <v>0.85</v>
      </c>
      <c r="T5" s="15">
        <f t="shared" si="4"/>
        <v>0.1</v>
      </c>
      <c r="V5" s="13">
        <v>0.47916666666666702</v>
      </c>
      <c r="W5" s="13">
        <v>0.5</v>
      </c>
      <c r="X5" s="7" t="s">
        <v>27</v>
      </c>
      <c r="Y5" s="16">
        <f t="shared" si="5"/>
        <v>450</v>
      </c>
      <c r="Z5" s="16">
        <f t="shared" si="6"/>
        <v>66.599999999999994</v>
      </c>
      <c r="AA5" s="17">
        <f t="shared" si="7"/>
        <v>0.14799999999999999</v>
      </c>
    </row>
    <row r="6" spans="1:27" ht="14.5" x14ac:dyDescent="0.35">
      <c r="A6">
        <v>5</v>
      </c>
      <c r="B6" s="7" t="s">
        <v>16</v>
      </c>
      <c r="C6" s="8">
        <v>45955</v>
      </c>
      <c r="D6" s="7" t="s">
        <v>17</v>
      </c>
      <c r="E6" s="7">
        <v>6</v>
      </c>
      <c r="F6" s="9">
        <v>0.454166666666667</v>
      </c>
      <c r="G6" s="10">
        <f t="shared" si="0"/>
        <v>0.4375</v>
      </c>
      <c r="H6" s="7" t="s">
        <v>28</v>
      </c>
      <c r="I6" s="7" t="s">
        <v>21</v>
      </c>
      <c r="J6" s="7">
        <f>VLOOKUP(E6,Hoja1!E:F,2,FALSE())</f>
        <v>90</v>
      </c>
      <c r="K6" s="11">
        <f>VLOOKUP(I6,Hoja1!A:C,3,FALSE())</f>
        <v>9</v>
      </c>
      <c r="L6" s="12">
        <f t="shared" si="1"/>
        <v>0.1</v>
      </c>
      <c r="N6" s="13">
        <v>0.5</v>
      </c>
      <c r="O6" s="18" t="s">
        <v>29</v>
      </c>
      <c r="P6" s="14">
        <f t="shared" si="2"/>
        <v>270</v>
      </c>
      <c r="Q6" s="14">
        <f t="shared" si="3"/>
        <v>48.6</v>
      </c>
      <c r="R6" s="12">
        <v>1</v>
      </c>
      <c r="S6" s="15">
        <v>0.85</v>
      </c>
      <c r="T6" s="15">
        <f t="shared" si="4"/>
        <v>0.18</v>
      </c>
      <c r="V6" s="13">
        <v>0.5</v>
      </c>
      <c r="W6" s="13">
        <v>0.52083333333333304</v>
      </c>
      <c r="X6" s="18" t="s">
        <v>29</v>
      </c>
      <c r="Y6" s="16">
        <f t="shared" si="5"/>
        <v>360</v>
      </c>
      <c r="Z6" s="16">
        <f t="shared" si="6"/>
        <v>57.6</v>
      </c>
      <c r="AA6" s="17">
        <f t="shared" si="7"/>
        <v>0.16</v>
      </c>
    </row>
    <row r="7" spans="1:27" ht="14.5" x14ac:dyDescent="0.35">
      <c r="A7">
        <v>6</v>
      </c>
      <c r="B7" s="7" t="s">
        <v>16</v>
      </c>
      <c r="C7" s="8">
        <v>45955</v>
      </c>
      <c r="D7" s="7" t="s">
        <v>17</v>
      </c>
      <c r="E7" s="7">
        <v>6</v>
      </c>
      <c r="F7" s="9">
        <v>0.46388888888888902</v>
      </c>
      <c r="G7" s="10">
        <f t="shared" si="0"/>
        <v>0.45833333333333331</v>
      </c>
      <c r="H7" s="7" t="s">
        <v>30</v>
      </c>
      <c r="I7" s="7" t="s">
        <v>24</v>
      </c>
      <c r="J7" s="7">
        <f>VLOOKUP(E7,Hoja1!E:F,2,FALSE())</f>
        <v>90</v>
      </c>
      <c r="K7" s="11">
        <f>VLOOKUP(I7,Hoja1!A:C,3,FALSE())</f>
        <v>19.8</v>
      </c>
      <c r="L7" s="12">
        <f t="shared" si="1"/>
        <v>0.22</v>
      </c>
      <c r="N7" s="13">
        <v>0.52083333333333304</v>
      </c>
      <c r="O7" s="18" t="s">
        <v>31</v>
      </c>
      <c r="P7" s="14">
        <f t="shared" si="2"/>
        <v>90</v>
      </c>
      <c r="Q7" s="14">
        <f t="shared" si="3"/>
        <v>9</v>
      </c>
      <c r="R7" s="12">
        <v>1</v>
      </c>
      <c r="S7" s="15">
        <v>0.85</v>
      </c>
      <c r="T7" s="15">
        <f t="shared" si="4"/>
        <v>0.1</v>
      </c>
      <c r="V7" s="13">
        <v>0.52083333333333304</v>
      </c>
      <c r="W7" s="13">
        <v>0.54166666666666696</v>
      </c>
      <c r="X7" s="18" t="s">
        <v>31</v>
      </c>
      <c r="Y7" s="16">
        <f t="shared" si="5"/>
        <v>360</v>
      </c>
      <c r="Z7" s="16">
        <f t="shared" si="6"/>
        <v>46.8</v>
      </c>
      <c r="AA7" s="17">
        <f t="shared" si="7"/>
        <v>0.13</v>
      </c>
    </row>
    <row r="8" spans="1:27" ht="14.5" x14ac:dyDescent="0.35">
      <c r="A8">
        <v>7</v>
      </c>
      <c r="B8" s="7" t="s">
        <v>16</v>
      </c>
      <c r="C8" s="8">
        <v>45955</v>
      </c>
      <c r="D8" s="7" t="s">
        <v>17</v>
      </c>
      <c r="E8" s="7">
        <v>6</v>
      </c>
      <c r="F8" s="9">
        <v>0.47152777777777799</v>
      </c>
      <c r="G8" s="10">
        <f t="shared" si="0"/>
        <v>0.45833333333333331</v>
      </c>
      <c r="H8" s="7" t="s">
        <v>32</v>
      </c>
      <c r="I8" s="7" t="s">
        <v>21</v>
      </c>
      <c r="J8" s="7">
        <f>VLOOKUP(E8,Hoja1!E:F,2,FALSE())</f>
        <v>90</v>
      </c>
      <c r="K8" s="11">
        <f>VLOOKUP(I8,Hoja1!A:C,3,FALSE())</f>
        <v>9</v>
      </c>
      <c r="L8" s="12">
        <f t="shared" si="1"/>
        <v>0.1</v>
      </c>
      <c r="N8" s="13">
        <v>0.54166666666666696</v>
      </c>
      <c r="O8" s="18" t="s">
        <v>33</v>
      </c>
      <c r="P8" s="14">
        <f t="shared" si="2"/>
        <v>270</v>
      </c>
      <c r="Q8" s="14">
        <f t="shared" si="3"/>
        <v>37.799999999999997</v>
      </c>
      <c r="R8" s="12">
        <v>1</v>
      </c>
      <c r="S8" s="15">
        <v>0.85</v>
      </c>
      <c r="T8" s="15">
        <f t="shared" si="4"/>
        <v>0.13999999999999999</v>
      </c>
      <c r="V8" s="13">
        <v>0.54166666666666696</v>
      </c>
      <c r="W8" s="13">
        <v>0.5625</v>
      </c>
      <c r="X8" s="18" t="s">
        <v>33</v>
      </c>
      <c r="Y8" s="16">
        <f t="shared" si="5"/>
        <v>360</v>
      </c>
      <c r="Z8" s="16">
        <f t="shared" si="6"/>
        <v>57.599999999999994</v>
      </c>
      <c r="AA8" s="17">
        <f t="shared" si="7"/>
        <v>0.15999999999999998</v>
      </c>
    </row>
    <row r="9" spans="1:27" ht="14.5" x14ac:dyDescent="0.35">
      <c r="A9">
        <v>8</v>
      </c>
      <c r="B9" s="7" t="s">
        <v>16</v>
      </c>
      <c r="C9" s="8">
        <v>45955</v>
      </c>
      <c r="D9" s="7" t="s">
        <v>17</v>
      </c>
      <c r="E9" s="7">
        <v>6</v>
      </c>
      <c r="F9" s="9">
        <v>0.48125000000000001</v>
      </c>
      <c r="G9" s="10">
        <f t="shared" si="0"/>
        <v>0.47916666666666663</v>
      </c>
      <c r="H9" s="7" t="s">
        <v>34</v>
      </c>
      <c r="I9" s="7" t="s">
        <v>21</v>
      </c>
      <c r="J9" s="7">
        <f>VLOOKUP(E9,Hoja1!E:F,2,FALSE())</f>
        <v>90</v>
      </c>
      <c r="K9" s="11">
        <f>VLOOKUP(I9,Hoja1!A:C,3,FALSE())</f>
        <v>9</v>
      </c>
      <c r="L9" s="12">
        <f t="shared" si="1"/>
        <v>0.1</v>
      </c>
      <c r="N9" s="13">
        <v>0.5625</v>
      </c>
      <c r="O9" s="18" t="s">
        <v>35</v>
      </c>
      <c r="P9" s="14">
        <f t="shared" si="2"/>
        <v>90</v>
      </c>
      <c r="Q9" s="14">
        <f t="shared" si="3"/>
        <v>19.8</v>
      </c>
      <c r="R9" s="12">
        <v>1</v>
      </c>
      <c r="S9" s="15">
        <v>0.85</v>
      </c>
      <c r="T9" s="15">
        <f t="shared" si="4"/>
        <v>0.22</v>
      </c>
      <c r="V9" s="13">
        <v>0.5625</v>
      </c>
      <c r="W9" s="13">
        <v>0.58333333333333304</v>
      </c>
      <c r="X9" s="18" t="s">
        <v>35</v>
      </c>
      <c r="Y9" s="16">
        <f t="shared" si="5"/>
        <v>90</v>
      </c>
      <c r="Z9" s="16">
        <f t="shared" si="6"/>
        <v>19.8</v>
      </c>
      <c r="AA9" s="17">
        <f t="shared" si="7"/>
        <v>0.22</v>
      </c>
    </row>
    <row r="10" spans="1:27" ht="14.5" x14ac:dyDescent="0.35">
      <c r="A10">
        <v>9</v>
      </c>
      <c r="B10" s="7" t="s">
        <v>16</v>
      </c>
      <c r="C10" s="8">
        <v>45955</v>
      </c>
      <c r="D10" s="7" t="s">
        <v>17</v>
      </c>
      <c r="E10" s="7">
        <v>6</v>
      </c>
      <c r="F10" s="9">
        <v>0.49791666666666701</v>
      </c>
      <c r="G10" s="10">
        <f t="shared" si="0"/>
        <v>0.47916666666666663</v>
      </c>
      <c r="H10" s="7" t="s">
        <v>36</v>
      </c>
      <c r="I10" s="7" t="s">
        <v>21</v>
      </c>
      <c r="J10" s="7">
        <f>VLOOKUP(E10,Hoja1!E:F,2,FALSE())</f>
        <v>90</v>
      </c>
      <c r="K10" s="11">
        <f>VLOOKUP(I10,Hoja1!A:C,3,FALSE())</f>
        <v>9</v>
      </c>
      <c r="L10" s="12">
        <f t="shared" si="1"/>
        <v>0.1</v>
      </c>
      <c r="N10" s="13"/>
      <c r="P10"/>
      <c r="Q10"/>
      <c r="R10"/>
      <c r="S10"/>
    </row>
    <row r="11" spans="1:27" ht="14.5" x14ac:dyDescent="0.35">
      <c r="A11">
        <v>10</v>
      </c>
      <c r="B11" s="7" t="s">
        <v>16</v>
      </c>
      <c r="C11" s="8">
        <v>45955</v>
      </c>
      <c r="D11" s="7" t="s">
        <v>17</v>
      </c>
      <c r="E11" s="7">
        <v>6</v>
      </c>
      <c r="F11" s="9">
        <v>0.50416666666666698</v>
      </c>
      <c r="G11" s="10">
        <f t="shared" si="0"/>
        <v>0.5</v>
      </c>
      <c r="H11" s="7" t="s">
        <v>37</v>
      </c>
      <c r="I11" s="7" t="s">
        <v>21</v>
      </c>
      <c r="J11" s="7">
        <f>VLOOKUP(E11,Hoja1!E:F,2,FALSE())</f>
        <v>90</v>
      </c>
      <c r="K11" s="11">
        <f>VLOOKUP(I11,Hoja1!A:C,3,FALSE())</f>
        <v>9</v>
      </c>
      <c r="L11" s="12">
        <f t="shared" si="1"/>
        <v>0.1</v>
      </c>
      <c r="N11" s="13"/>
      <c r="P11"/>
      <c r="Q11"/>
      <c r="R11"/>
      <c r="S11"/>
    </row>
    <row r="12" spans="1:27" ht="14.5" x14ac:dyDescent="0.35">
      <c r="A12">
        <v>11</v>
      </c>
      <c r="B12" s="7" t="s">
        <v>16</v>
      </c>
      <c r="C12" s="8">
        <v>45955</v>
      </c>
      <c r="D12" s="7" t="s">
        <v>17</v>
      </c>
      <c r="E12" s="7">
        <v>6</v>
      </c>
      <c r="F12" s="9">
        <v>0.51458333333333295</v>
      </c>
      <c r="G12" s="10">
        <f t="shared" si="0"/>
        <v>0.5</v>
      </c>
      <c r="H12" s="7" t="s">
        <v>38</v>
      </c>
      <c r="I12" s="7" t="s">
        <v>24</v>
      </c>
      <c r="J12" s="7">
        <f>VLOOKUP(E12,Hoja1!E:F,2,FALSE())</f>
        <v>90</v>
      </c>
      <c r="K12" s="11">
        <f>VLOOKUP(I12,Hoja1!A:C,3,FALSE())</f>
        <v>19.8</v>
      </c>
      <c r="L12" s="12">
        <f t="shared" si="1"/>
        <v>0.22</v>
      </c>
      <c r="N12" s="13"/>
      <c r="P12"/>
      <c r="Q12"/>
      <c r="R12"/>
      <c r="S12"/>
    </row>
    <row r="13" spans="1:27" ht="14.5" x14ac:dyDescent="0.35">
      <c r="A13">
        <v>12</v>
      </c>
      <c r="B13" s="7" t="s">
        <v>16</v>
      </c>
      <c r="C13" s="8">
        <v>45955</v>
      </c>
      <c r="D13" s="7" t="s">
        <v>17</v>
      </c>
      <c r="E13" s="7">
        <v>6</v>
      </c>
      <c r="F13" s="9">
        <v>0.52013888888888904</v>
      </c>
      <c r="G13" s="10">
        <f t="shared" si="0"/>
        <v>0.5</v>
      </c>
      <c r="H13" s="7" t="s">
        <v>39</v>
      </c>
      <c r="I13" s="7" t="s">
        <v>24</v>
      </c>
      <c r="J13" s="7">
        <f>VLOOKUP(E13,Hoja1!E:F,2,FALSE())</f>
        <v>90</v>
      </c>
      <c r="K13" s="11">
        <f>VLOOKUP(I13,Hoja1!A:C,3,FALSE())</f>
        <v>19.8</v>
      </c>
      <c r="L13" s="12">
        <f t="shared" si="1"/>
        <v>0.22</v>
      </c>
      <c r="N13" s="13"/>
      <c r="P13"/>
      <c r="Q13"/>
      <c r="R13"/>
      <c r="S13"/>
    </row>
    <row r="14" spans="1:27" ht="14.5" x14ac:dyDescent="0.35">
      <c r="A14">
        <v>13</v>
      </c>
      <c r="B14" s="7" t="s">
        <v>16</v>
      </c>
      <c r="C14" s="8">
        <v>45955</v>
      </c>
      <c r="D14" s="7" t="s">
        <v>17</v>
      </c>
      <c r="E14" s="7">
        <v>6</v>
      </c>
      <c r="F14" s="9">
        <v>0.53611111111111098</v>
      </c>
      <c r="G14" s="10">
        <f t="shared" si="0"/>
        <v>0.52083333333333326</v>
      </c>
      <c r="H14" s="7" t="s">
        <v>40</v>
      </c>
      <c r="I14" s="7" t="s">
        <v>21</v>
      </c>
      <c r="J14" s="7">
        <f>VLOOKUP(E14,Hoja1!E:F,2,FALSE())</f>
        <v>90</v>
      </c>
      <c r="K14" s="11">
        <f>VLOOKUP(I14,Hoja1!A:C,3,FALSE())</f>
        <v>9</v>
      </c>
      <c r="L14" s="12">
        <f t="shared" si="1"/>
        <v>0.1</v>
      </c>
      <c r="N14" s="13"/>
      <c r="P14"/>
      <c r="Q14"/>
      <c r="R14"/>
      <c r="S14"/>
    </row>
    <row r="15" spans="1:27" ht="14.5" x14ac:dyDescent="0.35">
      <c r="A15">
        <v>14</v>
      </c>
      <c r="B15" s="7" t="s">
        <v>16</v>
      </c>
      <c r="C15" s="8">
        <v>45955</v>
      </c>
      <c r="D15" s="7" t="s">
        <v>17</v>
      </c>
      <c r="E15" s="7">
        <v>6</v>
      </c>
      <c r="F15" s="9">
        <v>0.54305555555555596</v>
      </c>
      <c r="G15" s="10">
        <f t="shared" si="0"/>
        <v>0.54166666666666663</v>
      </c>
      <c r="H15" s="7" t="s">
        <v>41</v>
      </c>
      <c r="I15" s="7" t="s">
        <v>21</v>
      </c>
      <c r="J15" s="7">
        <f>VLOOKUP(E15,Hoja1!E:F,2,FALSE())</f>
        <v>90</v>
      </c>
      <c r="K15" s="11">
        <f>VLOOKUP(I15,Hoja1!A:C,3,FALSE())</f>
        <v>9</v>
      </c>
      <c r="L15" s="12">
        <f t="shared" si="1"/>
        <v>0.1</v>
      </c>
      <c r="N15" s="13"/>
      <c r="P15"/>
      <c r="Q15"/>
      <c r="R15"/>
      <c r="S15"/>
    </row>
    <row r="16" spans="1:27" ht="14.5" x14ac:dyDescent="0.35">
      <c r="A16">
        <v>15</v>
      </c>
      <c r="B16" s="7" t="s">
        <v>16</v>
      </c>
      <c r="C16" s="8">
        <v>45955</v>
      </c>
      <c r="D16" s="7" t="s">
        <v>17</v>
      </c>
      <c r="E16" s="7">
        <v>6</v>
      </c>
      <c r="F16" s="9">
        <v>0.54791666666666705</v>
      </c>
      <c r="G16" s="10">
        <f t="shared" si="0"/>
        <v>0.54166666666666663</v>
      </c>
      <c r="H16" s="7" t="s">
        <v>42</v>
      </c>
      <c r="I16" s="7" t="s">
        <v>24</v>
      </c>
      <c r="J16" s="7">
        <f>VLOOKUP(E16,Hoja1!E:F,2,FALSE())</f>
        <v>90</v>
      </c>
      <c r="K16" s="11">
        <f>VLOOKUP(I16,Hoja1!A:C,3,FALSE())</f>
        <v>19.8</v>
      </c>
      <c r="L16" s="12">
        <f t="shared" si="1"/>
        <v>0.22</v>
      </c>
      <c r="N16" s="13"/>
      <c r="P16"/>
      <c r="Q16"/>
      <c r="R16"/>
      <c r="S16"/>
    </row>
    <row r="17" spans="1:20" ht="14.5" x14ac:dyDescent="0.35">
      <c r="A17">
        <v>16</v>
      </c>
      <c r="B17" s="7" t="s">
        <v>16</v>
      </c>
      <c r="C17" s="8">
        <v>45955</v>
      </c>
      <c r="D17" s="7" t="s">
        <v>17</v>
      </c>
      <c r="E17" s="7">
        <v>6</v>
      </c>
      <c r="F17" s="9">
        <v>0.55833333333333302</v>
      </c>
      <c r="G17" s="10">
        <f t="shared" si="0"/>
        <v>0.54166666666666663</v>
      </c>
      <c r="H17" s="7" t="s">
        <v>36</v>
      </c>
      <c r="I17" s="7" t="s">
        <v>21</v>
      </c>
      <c r="J17" s="7">
        <f>VLOOKUP(E17,Hoja1!E:F,2,FALSE())</f>
        <v>90</v>
      </c>
      <c r="K17" s="11">
        <f>VLOOKUP(I17,Hoja1!A:C,3,FALSE())</f>
        <v>9</v>
      </c>
      <c r="L17" s="12">
        <f t="shared" si="1"/>
        <v>0.1</v>
      </c>
      <c r="N17" s="13"/>
      <c r="P17"/>
      <c r="Q17"/>
      <c r="R17"/>
      <c r="S17"/>
    </row>
    <row r="18" spans="1:20" ht="14.5" x14ac:dyDescent="0.35">
      <c r="A18">
        <v>17</v>
      </c>
      <c r="B18" s="7" t="s">
        <v>16</v>
      </c>
      <c r="C18" s="8">
        <v>45955</v>
      </c>
      <c r="D18" s="7" t="s">
        <v>17</v>
      </c>
      <c r="E18" s="7">
        <v>6</v>
      </c>
      <c r="F18" s="9">
        <v>0.57777777777777795</v>
      </c>
      <c r="G18" s="10">
        <f t="shared" si="0"/>
        <v>0.5625</v>
      </c>
      <c r="H18" s="7" t="s">
        <v>43</v>
      </c>
      <c r="I18" s="7" t="s">
        <v>24</v>
      </c>
      <c r="J18" s="7">
        <f>VLOOKUP(E18,Hoja1!E:F,2,FALSE())</f>
        <v>90</v>
      </c>
      <c r="K18" s="11">
        <f>VLOOKUP(I18,Hoja1!A:C,3,FALSE())</f>
        <v>19.8</v>
      </c>
      <c r="L18" s="12">
        <f t="shared" si="1"/>
        <v>0.22</v>
      </c>
      <c r="N18" s="13"/>
      <c r="P18"/>
      <c r="Q18"/>
      <c r="R18"/>
      <c r="S18"/>
    </row>
    <row r="19" spans="1:20" ht="14.5" x14ac:dyDescent="0.35">
      <c r="L19" s="12">
        <v>0.85</v>
      </c>
      <c r="O19" s="1"/>
      <c r="R19" s="19"/>
      <c r="S19" s="20"/>
      <c r="T19" s="20"/>
    </row>
    <row r="20" spans="1:20" ht="14.5" x14ac:dyDescent="0.35">
      <c r="O20" s="1"/>
      <c r="R20" s="19"/>
      <c r="S20" s="20"/>
      <c r="T20" s="20"/>
    </row>
    <row r="21" spans="1:20" ht="14.5" x14ac:dyDescent="0.35"/>
    <row r="22" spans="1:20" ht="14.5" x14ac:dyDescent="0.35">
      <c r="P22"/>
      <c r="Q22"/>
    </row>
    <row r="23" spans="1:20" ht="14.5" x14ac:dyDescent="0.35">
      <c r="P23"/>
      <c r="Q23"/>
    </row>
    <row r="24" spans="1:20" ht="14.5" x14ac:dyDescent="0.35">
      <c r="P24"/>
      <c r="Q24"/>
    </row>
    <row r="25" spans="1:20" ht="14.5" x14ac:dyDescent="0.35">
      <c r="P25"/>
      <c r="Q25"/>
    </row>
    <row r="26" spans="1:20" ht="14.5" x14ac:dyDescent="0.35">
      <c r="P26"/>
      <c r="Q26"/>
    </row>
    <row r="27" spans="1:20" ht="14.5" x14ac:dyDescent="0.35">
      <c r="P27"/>
      <c r="Q27"/>
    </row>
    <row r="28" spans="1:20" ht="14.5" x14ac:dyDescent="0.35">
      <c r="P28"/>
      <c r="Q28"/>
    </row>
    <row r="29" spans="1:20" ht="14.5" x14ac:dyDescent="0.35">
      <c r="P29"/>
      <c r="Q29"/>
    </row>
    <row r="30" spans="1:20" ht="14.5" x14ac:dyDescent="0.35">
      <c r="P30"/>
      <c r="Q30"/>
    </row>
    <row r="31" spans="1:20" ht="14.5" x14ac:dyDescent="0.35">
      <c r="P31"/>
      <c r="Q31"/>
    </row>
    <row r="32" spans="1:20" ht="14.5" x14ac:dyDescent="0.35"/>
    <row r="33" spans="14:15" ht="14.5" x14ac:dyDescent="0.35"/>
    <row r="34" spans="14:15" ht="14.5" x14ac:dyDescent="0.35"/>
    <row r="35" spans="14:15" ht="14.5" x14ac:dyDescent="0.35"/>
    <row r="36" spans="14:15" ht="14.5" x14ac:dyDescent="0.35"/>
    <row r="37" spans="14:15" ht="14.5" x14ac:dyDescent="0.35"/>
    <row r="38" spans="14:15" ht="14.5" x14ac:dyDescent="0.35"/>
    <row r="39" spans="14:15" ht="14.5" x14ac:dyDescent="0.35">
      <c r="N39" s="1"/>
      <c r="O39" s="1"/>
    </row>
    <row r="40" spans="14:15" ht="14.5" x14ac:dyDescent="0.35">
      <c r="N40" s="1"/>
      <c r="O40" s="1"/>
    </row>
    <row r="41" spans="14:15" ht="14.5" x14ac:dyDescent="0.35">
      <c r="N41" s="1"/>
      <c r="O41" s="1"/>
    </row>
    <row r="42" spans="14:15" ht="14.5" x14ac:dyDescent="0.35">
      <c r="N42" s="1"/>
      <c r="O42" s="1"/>
    </row>
    <row r="43" spans="14:15" ht="14.5" x14ac:dyDescent="0.35">
      <c r="N43" s="1"/>
      <c r="O43" s="1"/>
    </row>
    <row r="44" spans="14:15" ht="14.5" x14ac:dyDescent="0.35">
      <c r="N44" s="1"/>
      <c r="O44" s="1"/>
    </row>
    <row r="45" spans="14:15" ht="14.5" x14ac:dyDescent="0.35">
      <c r="N45" s="1"/>
      <c r="O45" s="1"/>
    </row>
    <row r="46" spans="14:15" ht="14.5" x14ac:dyDescent="0.35">
      <c r="N46" s="1"/>
      <c r="O46" s="1"/>
    </row>
    <row r="47" spans="14:15" ht="14.5" x14ac:dyDescent="0.35">
      <c r="N47" s="1"/>
      <c r="O47" s="1"/>
    </row>
    <row r="48" spans="14:15" ht="14.5" x14ac:dyDescent="0.35">
      <c r="N48" s="1"/>
      <c r="O48" s="1"/>
    </row>
    <row r="49" spans="14:15" ht="14.5" x14ac:dyDescent="0.35">
      <c r="N49" s="1"/>
      <c r="O49" s="1"/>
    </row>
    <row r="50" spans="14:15" ht="14.5" x14ac:dyDescent="0.35">
      <c r="N50" s="1"/>
      <c r="O50" s="1"/>
    </row>
    <row r="51" spans="14:15" ht="14.5" x14ac:dyDescent="0.35">
      <c r="N51" s="1"/>
      <c r="O51" s="1"/>
    </row>
    <row r="52" spans="14:15" ht="14.5" x14ac:dyDescent="0.35">
      <c r="N52" s="1"/>
      <c r="O52" s="1"/>
    </row>
    <row r="53" spans="14:15" ht="14.5" x14ac:dyDescent="0.35">
      <c r="N53" s="1"/>
      <c r="O53" s="1"/>
    </row>
    <row r="54" spans="14:15" ht="14.5" x14ac:dyDescent="0.35">
      <c r="N54" s="1"/>
      <c r="O54" s="1"/>
    </row>
    <row r="55" spans="14:15" ht="14.5" x14ac:dyDescent="0.35">
      <c r="N55" s="1"/>
      <c r="O55" s="1"/>
    </row>
    <row r="56" spans="14:15" ht="14.5" x14ac:dyDescent="0.35">
      <c r="N56" s="1"/>
      <c r="O56" s="1"/>
    </row>
    <row r="57" spans="14:15" ht="14.5" x14ac:dyDescent="0.35">
      <c r="N57" s="1"/>
      <c r="O57" s="1"/>
    </row>
    <row r="58" spans="14:15" ht="14.5" x14ac:dyDescent="0.35">
      <c r="N58" s="1"/>
      <c r="O58" s="1"/>
    </row>
  </sheetData>
  <conditionalFormatting sqref="L2:L19">
    <cfRule type="expression" dxfId="0" priority="2">
      <formula>"&gt;85%"</formula>
    </cfRule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7"/>
  <sheetViews>
    <sheetView zoomScale="85" zoomScaleNormal="85" workbookViewId="0">
      <selection activeCell="G15" sqref="G15"/>
    </sheetView>
  </sheetViews>
  <sheetFormatPr baseColWidth="10" defaultColWidth="11.453125" defaultRowHeight="14.25" customHeight="1" x14ac:dyDescent="0.35"/>
  <cols>
    <col min="1" max="1" width="11.453125" style="21"/>
    <col min="2" max="2" width="11.453125" style="1"/>
    <col min="3" max="3" width="10.81640625" style="1" customWidth="1"/>
    <col min="5" max="5" width="11.453125" style="1"/>
    <col min="6" max="6" width="13.7265625" style="1" customWidth="1"/>
    <col min="14" max="14" width="12.54296875" customWidth="1"/>
    <col min="18" max="18" width="11.81640625" customWidth="1"/>
  </cols>
  <sheetData>
    <row r="1" spans="1:6" x14ac:dyDescent="0.35">
      <c r="A1" s="22" t="s">
        <v>44</v>
      </c>
      <c r="B1" s="7" t="s">
        <v>45</v>
      </c>
      <c r="C1" s="1" t="s">
        <v>46</v>
      </c>
      <c r="E1" s="7" t="s">
        <v>47</v>
      </c>
      <c r="F1" s="7" t="s">
        <v>8</v>
      </c>
    </row>
    <row r="2" spans="1:6" x14ac:dyDescent="0.35">
      <c r="A2" s="22">
        <v>0</v>
      </c>
      <c r="B2" s="7">
        <v>0</v>
      </c>
      <c r="C2" s="1">
        <f t="shared" ref="C2:C11" si="0">D2*90</f>
        <v>0</v>
      </c>
      <c r="D2" s="23">
        <f t="shared" ref="D2:D11" si="1">B2/150</f>
        <v>0</v>
      </c>
      <c r="E2" s="7">
        <v>1</v>
      </c>
      <c r="F2" s="7">
        <v>150</v>
      </c>
    </row>
    <row r="3" spans="1:6" x14ac:dyDescent="0.35">
      <c r="A3" s="22" t="s">
        <v>21</v>
      </c>
      <c r="B3" s="7">
        <v>15</v>
      </c>
      <c r="C3" s="1">
        <f t="shared" si="0"/>
        <v>9</v>
      </c>
      <c r="D3" s="23">
        <f t="shared" si="1"/>
        <v>0.1</v>
      </c>
      <c r="E3" s="7">
        <v>2</v>
      </c>
      <c r="F3" s="7">
        <v>90</v>
      </c>
    </row>
    <row r="4" spans="1:6" x14ac:dyDescent="0.35">
      <c r="A4" s="22" t="s">
        <v>24</v>
      </c>
      <c r="B4" s="7">
        <v>33</v>
      </c>
      <c r="C4" s="1">
        <f t="shared" si="0"/>
        <v>19.8</v>
      </c>
      <c r="D4" s="23">
        <f t="shared" si="1"/>
        <v>0.22</v>
      </c>
      <c r="E4" s="7">
        <v>3</v>
      </c>
      <c r="F4" s="7">
        <v>50</v>
      </c>
    </row>
    <row r="5" spans="1:6" x14ac:dyDescent="0.35">
      <c r="A5" s="22">
        <v>2</v>
      </c>
      <c r="B5" s="7">
        <v>45</v>
      </c>
      <c r="C5" s="1">
        <f t="shared" si="0"/>
        <v>27</v>
      </c>
      <c r="D5" s="23">
        <f t="shared" si="1"/>
        <v>0.3</v>
      </c>
      <c r="E5" s="7">
        <v>4</v>
      </c>
      <c r="F5" s="7">
        <v>77</v>
      </c>
    </row>
    <row r="6" spans="1:6" x14ac:dyDescent="0.35">
      <c r="A6" s="22">
        <v>3</v>
      </c>
      <c r="B6" s="7">
        <v>90</v>
      </c>
      <c r="C6" s="1">
        <f t="shared" si="0"/>
        <v>54</v>
      </c>
      <c r="D6" s="23">
        <f t="shared" si="1"/>
        <v>0.6</v>
      </c>
      <c r="E6" s="7">
        <v>5</v>
      </c>
      <c r="F6" s="7">
        <v>77</v>
      </c>
    </row>
    <row r="7" spans="1:6" x14ac:dyDescent="0.35">
      <c r="A7" s="22" t="s">
        <v>48</v>
      </c>
      <c r="B7" s="7">
        <v>110</v>
      </c>
      <c r="C7" s="1">
        <f t="shared" si="0"/>
        <v>66</v>
      </c>
      <c r="D7" s="23">
        <f t="shared" si="1"/>
        <v>0.73333333333333328</v>
      </c>
      <c r="E7" s="7">
        <v>6</v>
      </c>
      <c r="F7" s="7">
        <v>90</v>
      </c>
    </row>
    <row r="8" spans="1:6" x14ac:dyDescent="0.35">
      <c r="A8" s="22" t="s">
        <v>49</v>
      </c>
      <c r="B8" s="7">
        <v>110</v>
      </c>
      <c r="C8" s="1">
        <f t="shared" si="0"/>
        <v>66</v>
      </c>
      <c r="D8" s="23">
        <f t="shared" si="1"/>
        <v>0.73333333333333328</v>
      </c>
    </row>
    <row r="9" spans="1:6" x14ac:dyDescent="0.35">
      <c r="A9" s="22" t="s">
        <v>50</v>
      </c>
      <c r="B9" s="7">
        <v>130</v>
      </c>
      <c r="C9" s="1">
        <f t="shared" si="0"/>
        <v>78</v>
      </c>
      <c r="D9" s="23">
        <f t="shared" si="1"/>
        <v>0.8666666666666667</v>
      </c>
    </row>
    <row r="10" spans="1:6" x14ac:dyDescent="0.35">
      <c r="A10" s="22" t="s">
        <v>51</v>
      </c>
      <c r="B10" s="7">
        <v>140</v>
      </c>
      <c r="C10" s="1">
        <f t="shared" si="0"/>
        <v>84</v>
      </c>
      <c r="D10" s="23">
        <f t="shared" si="1"/>
        <v>0.93333333333333335</v>
      </c>
    </row>
    <row r="11" spans="1:6" x14ac:dyDescent="0.35">
      <c r="A11" s="22" t="s">
        <v>52</v>
      </c>
      <c r="B11" s="7">
        <v>150</v>
      </c>
      <c r="C11" s="1">
        <f t="shared" si="0"/>
        <v>90</v>
      </c>
      <c r="D11" s="23">
        <f t="shared" si="1"/>
        <v>1</v>
      </c>
    </row>
    <row r="12" spans="1:6" x14ac:dyDescent="0.35"/>
    <row r="13" spans="1:6" x14ac:dyDescent="0.35"/>
    <row r="14" spans="1:6" x14ac:dyDescent="0.35"/>
    <row r="15" spans="1:6" x14ac:dyDescent="0.35"/>
    <row r="16" spans="1:6" x14ac:dyDescent="0.35"/>
    <row r="17" x14ac:dyDescent="0.35"/>
  </sheetData>
  <pageMargins left="0.7" right="0.7" top="0.75" bottom="0.75" header="0.511811023622047" footer="0.511811023622047"/>
  <pageSetup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13b9520-670d-482f-8816-2d26b29eb0ad">
      <Terms xmlns="http://schemas.microsoft.com/office/infopath/2007/PartnerControls"/>
    </lcf76f155ced4ddcb4097134ff3c332f>
    <TaxCatchAll xmlns="57014138-723a-4552-b1be-d16d25732a53" xsi:nil="true"/>
  </documentManagement>
</p:properties>
</file>

<file path=customXml/item2.xml><?xml version="1.0" encoding="utf-8"?>
<DataMashup xmlns="http://schemas.microsoft.com/DataMashup">AAAAABQDAABQSwMEFAACAAgAOk8HV1fvXqSkAAAA9gAAABIAHABDb25maWcvUGFja2FnZS54bWwgohgAKKAUAAAAAAAAAAAAAAAAAAAAAAAAAAAAhY+9DoIwGEVfhXSnP8ig5KMMrJCYmBjXplRohGJosbybg4/kK4hR1M3xnnuGe+/XG2RT1wYXNVjdmxQxTFGgjOwrbeoUje4YrlHGYSvkSdQqmGVjk8lWKWqcOyeEeO+xX+F+qElEKSOHstjJRnUCfWT9Xw61sU4YqRCH/WsMjzBjGxzTGFMgC4RSm68QzXuf7Q+EfGzdOCiubJgXQJYI5P2BPwBQSwMEFAACAAgAOk8HVw/K6aukAAAA6QAAABMAHABbQ29udGVudF9UeXBlc10ueG1sIKIYACigFAAAAAAAAAAAAAAAAAAAAAAAAAAAAG2OSw7CMAxErxJ5n7qwQAg1ZQHcgAtEwf2I5qPGReFsLDgSVyBtd4ilZ+Z55vN6V8dkB/GgMfbeKdgUJQhyxt961yqYuJF7ONbV9Rkoihx1UUHHHA6I0XRkdSx8IJedxo9Wcz7HFoM2d90Sbstyh8Y7JseS5x9QV2dq9DSwuKQsr7UZB3Fac3OVAqbEuMj4l7A/eR3C0BvN2cQkbZR2IXEZXn8BUEsDBBQAAgAIADpPB1coike4DgAAABEAAAATABwARm9ybXVsYXMvU2VjdGlvbjEubSCiGAAooBQAAAAAAAAAAAAAAAAAAAAAAAAAAAArTk0uyczPUwiG0IbWAFBLAQItABQAAgAIADpPB1dX716kpAAAAPYAAAASAAAAAAAAAAAAAAAAAAAAAABDb25maWcvUGFja2FnZS54bWxQSwECLQAUAAIACAA6TwdXD8rpq6QAAADpAAAAEwAAAAAAAAAAAAAAAADwAAAAW0NvbnRlbnRfVHlwZXNdLnhtbFBLAQItABQAAgAIADpPB1coike4DgAAABEAAAATAAAAAAAAAAAAAAAAAOEBAABGb3JtdWxhcy9TZWN0aW9uMS5tUEsFBgAAAAADAAMAwgAAADwCAAAAABABAADvu788P3htbCB2ZXJzaW9uPSIxLjAiIGVuY29kaW5nPSJ1dGYtOCI/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+7vzw/eG1sIHZlcnNpb249IjEuMCIgZW5jb2Rpbmc9InV0Zi04Ij8+PExvY2FsUGFja2FnZU1ldGFkYXRhRmlsZSB4bWxuczp4c2Q9Imh0dHA6Ly93d3cudzMub3JnLzIwMDEvWE1MU2NoZW1hIiB4bWxuczp4c2k9Imh0dHA6Ly93d3cudzMub3JnLzIwMDEvWE1MU2NoZW1hLWluc3RhbmNlIj48SXRlbXM+PEl0ZW0+PEl0ZW1Mb2NhdGlvbj48SXRlbVR5cGU+QWxsRm9ybXVsYXM8L0l0ZW1UeXBlPjxJdGVtUGF0aCAvPjwvSXRlbUxvY2F0aW9uPjxTdGFibGVFbnRyaWVzPjxFbnRyeSBUeXBlPSJSZWxhdGlvbnNoaXBzIiBWYWx1ZT0ic0FBQUFBQT09IiAvPjwvU3RhYmxlRW50cmllcz48L0l0ZW0+PC9JdGVtcz48L0xvY2FsUGFja2FnZU1ldGFkYXRhRmlsZT4WAAAAUEsFBgAAAAAAAAAAAAAAAAAAAAAAANoAAAABAAAA0Iyd3wEV0RGMegDAT8KX6wEAAAArEv1BZLy5Sa3wURK/hYxhAAAAAAIAAAAAAANmAADAAAAAEAAAAKnjL+KB3yQeep2lJ9vV6nwAAAAABIAAAKAAAAAQAAAA8IZUtZt+hqaBLgTGyG5K/FAAAADVEV3X5k8aF2LryEEKp+Gf/55dp4GAZu+n4GSwM3OrV4DWLk6B2s6m1O8bQtTgCForAejAXncIuup5XZj9IVp6wcHEhSl6HyU6jcszQvHh2RQAAADnAnBYj71EJ0iRZtr5kRT7LVas8Q==</DataMashup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47A5680AD32E40B85416387CD348AC" ma:contentTypeVersion="19" ma:contentTypeDescription="Create a new document." ma:contentTypeScope="" ma:versionID="059d468c76e27992c6ce2c80baade255">
  <xsd:schema xmlns:xsd="http://www.w3.org/2001/XMLSchema" xmlns:xs="http://www.w3.org/2001/XMLSchema" xmlns:p="http://schemas.microsoft.com/office/2006/metadata/properties" xmlns:ns2="e13b9520-670d-482f-8816-2d26b29eb0ad" xmlns:ns3="57014138-723a-4552-b1be-d16d25732a53" targetNamespace="http://schemas.microsoft.com/office/2006/metadata/properties" ma:root="true" ma:fieldsID="f3fe2d489a25eff9cf8ba630d34c4d56" ns2:_="" ns3:_="">
    <xsd:import namespace="e13b9520-670d-482f-8816-2d26b29eb0ad"/>
    <xsd:import namespace="57014138-723a-4552-b1be-d16d25732a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9520-670d-482f-8816-2d26b29eb0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755bb865-84eb-4962-9f5f-ea22b72842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014138-723a-4552-b1be-d16d25732a5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e5e2287-4017-48d1-9d38-f3e47d6a5d48}" ma:internalName="TaxCatchAll" ma:showField="CatchAllData" ma:web="57014138-723a-4552-b1be-d16d25732a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372EDBB-4B15-44EB-A751-69CD2CA2DA24}">
  <ds:schemaRefs>
    <ds:schemaRef ds:uri="http://schemas.microsoft.com/office/2006/metadata/properties"/>
    <ds:schemaRef ds:uri="http://schemas.microsoft.com/office/infopath/2007/PartnerControls"/>
    <ds:schemaRef ds:uri="e13b9520-670d-482f-8816-2d26b29eb0ad"/>
    <ds:schemaRef ds:uri="57014138-723a-4552-b1be-d16d25732a53"/>
  </ds:schemaRefs>
</ds:datastoreItem>
</file>

<file path=customXml/itemProps2.xml><?xml version="1.0" encoding="utf-8"?>
<ds:datastoreItem xmlns:ds="http://schemas.openxmlformats.org/officeDocument/2006/customXml" ds:itemID="{3F800BA3-3771-4DAE-865D-0D92DF137E3B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38A0C053-1522-4247-A212-FD53302845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3b9520-670d-482f-8816-2d26b29eb0ad"/>
    <ds:schemaRef ds:uri="57014138-723a-4552-b1be-d16d25732a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6790740-FA87-433F-92E2-3F68E184B45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B36 PB239</vt:lpstr>
      <vt:lpstr>Hoja1</vt:lpstr>
      <vt:lpstr>'B36 PB239'!Área_de_impresión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Anatibia</dc:creator>
  <cp:keywords/>
  <dc:description/>
  <cp:lastModifiedBy>Emilio Casas</cp:lastModifiedBy>
  <cp:revision>2</cp:revision>
  <dcterms:created xsi:type="dcterms:W3CDTF">2023-08-07T13:34:27Z</dcterms:created>
  <dcterms:modified xsi:type="dcterms:W3CDTF">2025-11-03T23:09:41Z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0x010100F147A5680AD32E40B85416387CD348AC</vt:lpwstr>
  </property>
  <property fmtid="{D5CDD505-2E9C-101B-9397-08002B2CF9AE}" pid="3" name="MediaServiceImageTags">
    <vt:lpwstr/>
  </property>
</Properties>
</file>